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epp\Documents\HW verhuur\"/>
    </mc:Choice>
  </mc:AlternateContent>
  <xr:revisionPtr revIDLastSave="0" documentId="13_ncr:1_{54240727-BA2C-4602-B726-7342CB862FC3}" xr6:coauthVersionLast="47" xr6:coauthVersionMax="47" xr10:uidLastSave="{00000000-0000-0000-0000-000000000000}"/>
  <bookViews>
    <workbookView xWindow="-108" yWindow="-108" windowWidth="23256" windowHeight="13896" xr2:uid="{385B3107-E005-4B72-9758-888E890C7367}"/>
  </bookViews>
  <sheets>
    <sheet name="Prijslijst" sheetId="1" r:id="rId1"/>
    <sheet name="Begroting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1" l="1"/>
  <c r="I64" i="1"/>
  <c r="I63" i="1"/>
  <c r="I62" i="1"/>
  <c r="F64" i="1"/>
  <c r="F63" i="1"/>
  <c r="F62" i="1"/>
  <c r="H12" i="2"/>
  <c r="B22" i="2"/>
  <c r="J11" i="2"/>
  <c r="K11" i="2" s="1"/>
  <c r="J12" i="2"/>
  <c r="K12" i="2" s="1"/>
  <c r="J10" i="2"/>
  <c r="J13" i="2" s="1"/>
  <c r="J14" i="2" s="1"/>
  <c r="I28" i="1"/>
  <c r="G11" i="2"/>
  <c r="H11" i="2" s="1"/>
  <c r="I11" i="2"/>
  <c r="G12" i="2"/>
  <c r="I12" i="2"/>
  <c r="I10" i="2"/>
  <c r="G10" i="2"/>
  <c r="H10" i="2" s="1"/>
  <c r="F11" i="2"/>
  <c r="F12" i="2"/>
  <c r="F10" i="2"/>
  <c r="D11" i="2"/>
  <c r="C11" i="2"/>
  <c r="C12" i="2"/>
  <c r="C10" i="2"/>
  <c r="B11" i="2"/>
  <c r="B12" i="2"/>
  <c r="B10" i="2"/>
  <c r="E8" i="2"/>
  <c r="E12" i="2" s="1"/>
  <c r="E7" i="2"/>
  <c r="E11" i="2" s="1"/>
  <c r="E6" i="2"/>
  <c r="E10" i="2" s="1"/>
  <c r="D8" i="2"/>
  <c r="D12" i="2" s="1"/>
  <c r="D7" i="2"/>
  <c r="D6" i="2"/>
  <c r="D10" i="2" s="1"/>
  <c r="I27" i="1"/>
  <c r="I26" i="1"/>
  <c r="I22" i="1"/>
  <c r="I21" i="1"/>
  <c r="I20" i="1"/>
  <c r="I10" i="1"/>
  <c r="I16" i="1"/>
  <c r="I15" i="1"/>
  <c r="I14" i="1"/>
  <c r="I9" i="1"/>
  <c r="I8" i="1"/>
  <c r="F13" i="2" l="1"/>
  <c r="F14" i="2" s="1"/>
  <c r="K10" i="2"/>
  <c r="K13" i="2" s="1"/>
  <c r="K14" i="2" s="1"/>
  <c r="C13" i="2"/>
  <c r="C14" i="2" s="1"/>
  <c r="B13" i="2"/>
  <c r="B14" i="2" s="1"/>
  <c r="I13" i="2"/>
  <c r="I14" i="2" s="1"/>
  <c r="E13" i="2"/>
  <c r="E14" i="2" s="1"/>
  <c r="D13" i="2"/>
  <c r="D14" i="2" s="1"/>
  <c r="G13" i="2"/>
  <c r="G14" i="2" l="1"/>
  <c r="H14" i="2" s="1"/>
  <c r="H13" i="2"/>
  <c r="C16" i="2"/>
  <c r="B23" i="2" s="1"/>
  <c r="D17" i="2" l="1"/>
  <c r="G20" i="2" s="1"/>
  <c r="I20" i="2" s="1"/>
  <c r="B19" i="2" l="1"/>
  <c r="B20" i="2" s="1"/>
  <c r="B29" i="2" s="1"/>
  <c r="G23" i="2" s="1"/>
  <c r="I23" i="2" s="1"/>
  <c r="J23" i="2" s="1"/>
  <c r="G22" i="2" l="1"/>
  <c r="I22" i="2" s="1"/>
  <c r="J22" i="2" s="1"/>
</calcChain>
</file>

<file path=xl/sharedStrings.xml><?xml version="1.0" encoding="utf-8"?>
<sst xmlns="http://schemas.openxmlformats.org/spreadsheetml/2006/main" count="143" uniqueCount="79">
  <si>
    <t>Toiletwagen type HW 'Originale'</t>
  </si>
  <si>
    <t>Wagen voorzien van 2 toilettten en handwasgelegenheid</t>
  </si>
  <si>
    <t>tarieven</t>
  </si>
  <si>
    <t>Dag</t>
  </si>
  <si>
    <t>Extra dag</t>
  </si>
  <si>
    <t>Week</t>
  </si>
  <si>
    <t>24 uur</t>
  </si>
  <si>
    <t>7 dagen</t>
  </si>
  <si>
    <t>directe afvoer of filterbak</t>
  </si>
  <si>
    <t>incl. afvoer/vermaal pomp</t>
  </si>
  <si>
    <t>Toiletwagen type HW 'Duo'</t>
  </si>
  <si>
    <t>Toiletwagen type HW 'Quattro'</t>
  </si>
  <si>
    <t>Koelwagen ca 4,5m3 inhoud</t>
  </si>
  <si>
    <t>Koelwagen type HW 'Fresco'</t>
  </si>
  <si>
    <t>Plaskruis*</t>
  </si>
  <si>
    <t>Gepland</t>
  </si>
  <si>
    <t>Ongepland</t>
  </si>
  <si>
    <t xml:space="preserve">per km </t>
  </si>
  <si>
    <t>Transport*</t>
  </si>
  <si>
    <t>*op basis van beschikbaarheid</t>
  </si>
  <si>
    <t>Transport verzorgd door HW verhuur</t>
  </si>
  <si>
    <t>Classic</t>
  </si>
  <si>
    <t>Duo</t>
  </si>
  <si>
    <t>Quattro</t>
  </si>
  <si>
    <t>PK1</t>
  </si>
  <si>
    <t>PK2</t>
  </si>
  <si>
    <t>Fresco</t>
  </si>
  <si>
    <t>Inzetbaarheid</t>
  </si>
  <si>
    <t>verhuurfrequentie</t>
  </si>
  <si>
    <t>Omzet</t>
  </si>
  <si>
    <t>SOM</t>
  </si>
  <si>
    <t>Totale omzet incl. BTW</t>
  </si>
  <si>
    <t>Cash%</t>
  </si>
  <si>
    <t>Realisatie</t>
  </si>
  <si>
    <t>Incl. BTW</t>
  </si>
  <si>
    <t>excl. BTW</t>
  </si>
  <si>
    <t>Afschrijvingen</t>
  </si>
  <si>
    <t>Boekwaarde</t>
  </si>
  <si>
    <t>Onderhoud</t>
  </si>
  <si>
    <t>Contributies en abbonementen</t>
  </si>
  <si>
    <t>Advies en diensten</t>
  </si>
  <si>
    <t>Sponsoringen en adverteren</t>
  </si>
  <si>
    <t>Resultaat</t>
  </si>
  <si>
    <t>Resultaat per persoon</t>
  </si>
  <si>
    <t>Cash</t>
  </si>
  <si>
    <t>Jaar</t>
  </si>
  <si>
    <t>Maand</t>
  </si>
  <si>
    <t>Huisvesting</t>
  </si>
  <si>
    <t>*Plaskruis dient leeg retour te gaan, huur is incl. eindschoonmaakt door HW verhuur</t>
  </si>
  <si>
    <t>Kunststof plaskruis met 4 plekken - optioneel te ledigen door HW</t>
  </si>
  <si>
    <t>directe afvoerslang of stop</t>
  </si>
  <si>
    <t>Luxe wagen voorzien van 2 toilettten en handwasgelegenheid</t>
  </si>
  <si>
    <t>Luxe wagen voorzien van 2 toilettten, 2 urinoirs en handwasgelegenheid</t>
  </si>
  <si>
    <t>Eindschoonmaak*</t>
  </si>
  <si>
    <t>Indien gewenst schoonmaak verzorgd door HW verhuur</t>
  </si>
  <si>
    <t>netto p.p.p.m.</t>
  </si>
  <si>
    <t>Uno</t>
  </si>
  <si>
    <t>incl. afvoerpomp</t>
  </si>
  <si>
    <t>Alle prijzen zijn inclusief 21% BTW.</t>
  </si>
  <si>
    <t>Op alle opdrachten wordt een borg van €100 per object berekend.</t>
  </si>
  <si>
    <t>PK3</t>
  </si>
  <si>
    <t>Tarieven 2026</t>
  </si>
  <si>
    <t>Geldig van 01-01-2026 t/m 31-12-2026</t>
  </si>
  <si>
    <t>*op basis van beschikbaarheid, minimumtarief €50,- per object</t>
  </si>
  <si>
    <t>Mobiele badkamer</t>
  </si>
  <si>
    <t>Extra week</t>
  </si>
  <si>
    <t>Mobiele badkamer voorzien van douche, wastafel, toilet en afvoerpomp</t>
  </si>
  <si>
    <t>2-dagen</t>
  </si>
  <si>
    <t>48 uur</t>
  </si>
  <si>
    <t>Horeca koelkast</t>
  </si>
  <si>
    <t>Koelkast, geforceerde koeling. Inhoud ca. 360l.</t>
  </si>
  <si>
    <t>Festival toiletwagen</t>
  </si>
  <si>
    <t>Weekend</t>
  </si>
  <si>
    <t>levering do, retour ma</t>
  </si>
  <si>
    <t>directe afvoer</t>
  </si>
  <si>
    <t>Toiletwagen met 6x dames, 1x heren en 3x urinoir. Inclusief eindschoonmaak</t>
  </si>
  <si>
    <t>Prikkabel</t>
  </si>
  <si>
    <t>Sfeervolle prikkabel 20meter - koppelbaar</t>
  </si>
  <si>
    <t>2 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</si>
</sst>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4" fontId="0" fillId="0" borderId="6" xfId="1" applyFont="1" applyBorder="1"/>
    <xf numFmtId="44" fontId="0" fillId="0" borderId="5" xfId="1" applyFont="1" applyBorder="1"/>
    <xf numFmtId="44" fontId="0" fillId="0" borderId="7" xfId="1" applyFont="1" applyBorder="1"/>
    <xf numFmtId="44" fontId="0" fillId="0" borderId="2" xfId="1" applyFont="1" applyBorder="1"/>
    <xf numFmtId="44" fontId="0" fillId="0" borderId="3" xfId="1" applyFont="1" applyBorder="1"/>
    <xf numFmtId="44" fontId="0" fillId="0" borderId="4" xfId="1" applyFont="1" applyBorder="1"/>
    <xf numFmtId="44" fontId="0" fillId="0" borderId="5" xfId="1" applyFont="1" applyBorder="1" applyAlignment="1"/>
    <xf numFmtId="44" fontId="0" fillId="0" borderId="6" xfId="1" applyFont="1" applyBorder="1" applyAlignment="1"/>
    <xf numFmtId="44" fontId="0" fillId="0" borderId="7" xfId="1" applyFont="1" applyBorder="1" applyAlignment="1"/>
    <xf numFmtId="44" fontId="0" fillId="0" borderId="0" xfId="0" applyNumberFormat="1"/>
    <xf numFmtId="0" fontId="4" fillId="0" borderId="0" xfId="0" applyFont="1" applyAlignment="1">
      <alignment horizontal="center"/>
    </xf>
    <xf numFmtId="44" fontId="0" fillId="0" borderId="0" xfId="1" applyFont="1" applyBorder="1"/>
    <xf numFmtId="0" fontId="5" fillId="0" borderId="0" xfId="0" applyFont="1"/>
    <xf numFmtId="44" fontId="0" fillId="0" borderId="3" xfId="1" applyFont="1" applyBorder="1" applyAlignment="1"/>
    <xf numFmtId="44" fontId="0" fillId="0" borderId="4" xfId="1" applyFont="1" applyBorder="1" applyAlignment="1"/>
    <xf numFmtId="9" fontId="0" fillId="0" borderId="0" xfId="2" applyFont="1"/>
    <xf numFmtId="0" fontId="0" fillId="0" borderId="0" xfId="0" applyAlignment="1">
      <alignment horizontal="center"/>
    </xf>
    <xf numFmtId="44" fontId="0" fillId="0" borderId="0" xfId="1" applyFont="1"/>
    <xf numFmtId="9" fontId="0" fillId="0" borderId="0" xfId="0" applyNumberFormat="1"/>
    <xf numFmtId="10" fontId="0" fillId="0" borderId="0" xfId="0" applyNumberFormat="1"/>
    <xf numFmtId="0" fontId="0" fillId="2" borderId="0" xfId="0" applyFill="1"/>
    <xf numFmtId="44" fontId="0" fillId="2" borderId="0" xfId="0" applyNumberFormat="1" applyFill="1"/>
    <xf numFmtId="0" fontId="7" fillId="0" borderId="0" xfId="0" applyFont="1"/>
    <xf numFmtId="0" fontId="0" fillId="0" borderId="0" xfId="0" quotePrefix="1"/>
    <xf numFmtId="9" fontId="0" fillId="0" borderId="0" xfId="2" applyFont="1" applyAlignment="1"/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417443</xdr:colOff>
      <xdr:row>0</xdr:row>
      <xdr:rowOff>59634</xdr:rowOff>
    </xdr:from>
    <xdr:to>
      <xdr:col>9</xdr:col>
      <xdr:colOff>424401</xdr:colOff>
      <xdr:row>2</xdr:row>
      <xdr:rowOff>157239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03810F5-9FC2-924F-6F68-20E6B8DB2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5895" y="59634"/>
          <a:ext cx="1934818" cy="727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F688-63BB-4CE4-8209-529A5940FE14}">
  <sheetPr>
    <pageSetUpPr fitToPage="1"/>
  </sheetPr>
  <dimension ref="A1:AA69"/>
  <sheetViews>
    <sheetView tabSelected="1" zoomScale="55" zoomScaleNormal="55" workbookViewId="0">
      <selection activeCell="T8" sqref="T8"/>
    </sheetView>
  </sheetViews>
  <sheetFormatPr defaultRowHeight="14.4" x14ac:dyDescent="0.3"/>
  <cols>
    <col min="1" max="1" width="10.6640625" customWidth="1"/>
    <col min="4" max="4" width="5.109375" customWidth="1"/>
    <col min="6" max="6" width="10.33203125" bestFit="1" customWidth="1"/>
    <col min="9" max="9" width="10.33203125" bestFit="1" customWidth="1"/>
    <col min="22" max="22" width="10.33203125" bestFit="1" customWidth="1"/>
    <col min="27" max="27" width="13.109375" bestFit="1" customWidth="1"/>
  </cols>
  <sheetData>
    <row r="1" spans="1:27" ht="31.2" x14ac:dyDescent="0.6">
      <c r="A1" s="2" t="s">
        <v>61</v>
      </c>
      <c r="B1" s="2"/>
      <c r="C1" s="2"/>
      <c r="D1" s="2"/>
      <c r="I1" s="1"/>
    </row>
    <row r="2" spans="1:27" s="2" customFormat="1" ht="18" customHeight="1" x14ac:dyDescent="0.6">
      <c r="A2" t="s">
        <v>62</v>
      </c>
      <c r="B2"/>
      <c r="C2"/>
      <c r="D2"/>
      <c r="I2"/>
      <c r="L2"/>
      <c r="M2"/>
      <c r="N2" s="27"/>
      <c r="O2"/>
      <c r="P2"/>
      <c r="Q2"/>
      <c r="U2" s="34"/>
    </row>
    <row r="3" spans="1:27" x14ac:dyDescent="0.3">
      <c r="A3" t="s">
        <v>58</v>
      </c>
      <c r="N3" s="27"/>
    </row>
    <row r="4" spans="1:27" x14ac:dyDescent="0.3">
      <c r="A4" t="s">
        <v>59</v>
      </c>
      <c r="U4" s="35"/>
    </row>
    <row r="5" spans="1:27" x14ac:dyDescent="0.3">
      <c r="U5" s="35"/>
    </row>
    <row r="6" spans="1:27" ht="15" thickBot="1" x14ac:dyDescent="0.35">
      <c r="A6" s="1" t="s">
        <v>0</v>
      </c>
      <c r="E6" s="37" t="s">
        <v>1</v>
      </c>
      <c r="F6" s="37"/>
      <c r="G6" s="37"/>
      <c r="H6" s="37"/>
      <c r="I6" s="37"/>
      <c r="J6" s="37"/>
    </row>
    <row r="7" spans="1:27" ht="15" thickBot="1" x14ac:dyDescent="0.35">
      <c r="A7" s="6" t="s">
        <v>2</v>
      </c>
      <c r="B7" s="4"/>
      <c r="C7" s="4"/>
      <c r="D7" s="4"/>
      <c r="E7" s="38" t="s">
        <v>8</v>
      </c>
      <c r="F7" s="39"/>
      <c r="G7" s="40"/>
      <c r="H7" s="38" t="s">
        <v>9</v>
      </c>
      <c r="I7" s="39"/>
      <c r="J7" s="40"/>
    </row>
    <row r="8" spans="1:27" ht="15" thickBot="1" x14ac:dyDescent="0.35">
      <c r="A8" s="7" t="s">
        <v>3</v>
      </c>
      <c r="B8" s="10" t="s">
        <v>6</v>
      </c>
      <c r="C8" s="5"/>
      <c r="D8" s="5"/>
      <c r="E8" s="13"/>
      <c r="F8" s="12">
        <v>75</v>
      </c>
      <c r="G8" s="14"/>
      <c r="H8" s="18"/>
      <c r="I8" s="19">
        <f>F8+25</f>
        <v>100</v>
      </c>
      <c r="J8" s="20"/>
      <c r="V8" s="21"/>
      <c r="W8" s="30"/>
      <c r="X8" s="21"/>
      <c r="Z8" s="21"/>
      <c r="AA8" s="21"/>
    </row>
    <row r="9" spans="1:27" ht="15" thickBot="1" x14ac:dyDescent="0.35">
      <c r="A9" s="7" t="s">
        <v>4</v>
      </c>
      <c r="B9" s="10" t="s">
        <v>6</v>
      </c>
      <c r="C9" s="4"/>
      <c r="D9" s="4"/>
      <c r="E9" s="13"/>
      <c r="F9" s="12">
        <v>50</v>
      </c>
      <c r="G9" s="14"/>
      <c r="H9" s="13"/>
      <c r="I9" s="12">
        <f>F9+25</f>
        <v>75</v>
      </c>
      <c r="J9" s="14"/>
      <c r="V9" s="21"/>
      <c r="W9" s="27"/>
      <c r="X9" s="21"/>
      <c r="Z9" s="21"/>
      <c r="AA9" s="21"/>
    </row>
    <row r="10" spans="1:27" ht="15" thickBot="1" x14ac:dyDescent="0.35">
      <c r="A10" s="8" t="s">
        <v>5</v>
      </c>
      <c r="B10" s="11" t="s">
        <v>7</v>
      </c>
      <c r="C10" s="3"/>
      <c r="D10" s="3"/>
      <c r="E10" s="15"/>
      <c r="F10" s="16">
        <v>400</v>
      </c>
      <c r="G10" s="17"/>
      <c r="H10" s="15"/>
      <c r="I10" s="16">
        <f>F10+100</f>
        <v>500</v>
      </c>
      <c r="J10" s="17"/>
      <c r="V10" s="21"/>
      <c r="W10" s="27"/>
      <c r="X10" s="21"/>
      <c r="Z10" s="21"/>
      <c r="AA10" s="21"/>
    </row>
    <row r="11" spans="1:27" x14ac:dyDescent="0.3">
      <c r="V11" s="21"/>
      <c r="W11" s="27"/>
      <c r="X11" s="21"/>
      <c r="Z11" s="21"/>
      <c r="AA11" s="21"/>
    </row>
    <row r="12" spans="1:27" ht="15" thickBot="1" x14ac:dyDescent="0.35">
      <c r="A12" s="1" t="s">
        <v>10</v>
      </c>
      <c r="E12" s="37" t="s">
        <v>51</v>
      </c>
      <c r="F12" s="37"/>
      <c r="G12" s="37"/>
      <c r="H12" s="37"/>
      <c r="I12" s="37"/>
      <c r="J12" s="37"/>
      <c r="V12" s="21"/>
      <c r="W12" s="27"/>
      <c r="X12" s="21"/>
      <c r="Z12" s="21"/>
      <c r="AA12" s="21"/>
    </row>
    <row r="13" spans="1:27" ht="15" thickBot="1" x14ac:dyDescent="0.35">
      <c r="A13" s="6" t="s">
        <v>2</v>
      </c>
      <c r="B13" s="4"/>
      <c r="C13" s="4"/>
      <c r="D13" s="4"/>
      <c r="E13" s="38" t="s">
        <v>8</v>
      </c>
      <c r="F13" s="39"/>
      <c r="G13" s="40"/>
      <c r="H13" s="38" t="s">
        <v>9</v>
      </c>
      <c r="I13" s="39"/>
      <c r="J13" s="40"/>
      <c r="V13" s="21"/>
      <c r="W13" s="27"/>
      <c r="X13" s="21"/>
      <c r="Z13" s="21"/>
      <c r="AA13" s="21"/>
    </row>
    <row r="14" spans="1:27" ht="15" thickBot="1" x14ac:dyDescent="0.35">
      <c r="A14" s="7" t="s">
        <v>3</v>
      </c>
      <c r="B14" s="10" t="s">
        <v>6</v>
      </c>
      <c r="C14" s="5"/>
      <c r="D14" s="5"/>
      <c r="E14" s="13"/>
      <c r="F14" s="12">
        <v>115</v>
      </c>
      <c r="G14" s="14"/>
      <c r="H14" s="18"/>
      <c r="I14" s="19">
        <f>F14+25</f>
        <v>140</v>
      </c>
      <c r="J14" s="20"/>
      <c r="V14" s="21"/>
      <c r="W14" s="27"/>
      <c r="X14" s="21"/>
      <c r="Z14" s="21"/>
      <c r="AA14" s="21"/>
    </row>
    <row r="15" spans="1:27" ht="15" thickBot="1" x14ac:dyDescent="0.35">
      <c r="A15" s="7" t="s">
        <v>4</v>
      </c>
      <c r="B15" s="10" t="s">
        <v>6</v>
      </c>
      <c r="C15" s="4"/>
      <c r="D15" s="4"/>
      <c r="E15" s="13"/>
      <c r="F15" s="12">
        <v>85</v>
      </c>
      <c r="G15" s="14"/>
      <c r="H15" s="13"/>
      <c r="I15" s="12">
        <f>F15+25</f>
        <v>110</v>
      </c>
      <c r="J15" s="14"/>
      <c r="V15" s="21"/>
      <c r="W15" s="27"/>
      <c r="X15" s="21"/>
      <c r="Z15" s="21"/>
      <c r="AA15" s="21"/>
    </row>
    <row r="16" spans="1:27" ht="15" thickBot="1" x14ac:dyDescent="0.35">
      <c r="A16" s="8" t="s">
        <v>5</v>
      </c>
      <c r="B16" s="11" t="s">
        <v>7</v>
      </c>
      <c r="C16" s="3"/>
      <c r="D16" s="3"/>
      <c r="E16" s="15"/>
      <c r="F16" s="16">
        <v>400</v>
      </c>
      <c r="G16" s="17"/>
      <c r="H16" s="15"/>
      <c r="I16" s="16">
        <f>F16+100</f>
        <v>500</v>
      </c>
      <c r="J16" s="17"/>
      <c r="V16" s="21"/>
      <c r="W16" s="27"/>
      <c r="X16" s="21"/>
      <c r="Z16" s="21"/>
      <c r="AA16" s="21"/>
    </row>
    <row r="17" spans="1:27" x14ac:dyDescent="0.3">
      <c r="V17" s="21"/>
      <c r="W17" s="27"/>
      <c r="X17" s="21"/>
      <c r="Z17" s="21"/>
      <c r="AA17" s="21"/>
    </row>
    <row r="18" spans="1:27" ht="15" thickBot="1" x14ac:dyDescent="0.35">
      <c r="A18" s="1" t="s">
        <v>11</v>
      </c>
      <c r="E18" s="37" t="s">
        <v>52</v>
      </c>
      <c r="F18" s="37"/>
      <c r="G18" s="37"/>
      <c r="H18" s="37"/>
      <c r="I18" s="37"/>
      <c r="J18" s="37"/>
      <c r="V18" s="21"/>
      <c r="W18" s="27"/>
      <c r="X18" s="21"/>
      <c r="Z18" s="21"/>
      <c r="AA18" s="21"/>
    </row>
    <row r="19" spans="1:27" ht="15" thickBot="1" x14ac:dyDescent="0.35">
      <c r="A19" s="6" t="s">
        <v>2</v>
      </c>
      <c r="B19" s="4"/>
      <c r="C19" s="4"/>
      <c r="D19" s="4"/>
      <c r="E19" s="38" t="s">
        <v>8</v>
      </c>
      <c r="F19" s="39"/>
      <c r="G19" s="40"/>
      <c r="H19" s="38" t="s">
        <v>9</v>
      </c>
      <c r="I19" s="39"/>
      <c r="J19" s="40"/>
      <c r="V19" s="21"/>
      <c r="W19" s="27"/>
      <c r="X19" s="21"/>
      <c r="Z19" s="21"/>
      <c r="AA19" s="21"/>
    </row>
    <row r="20" spans="1:27" ht="15" thickBot="1" x14ac:dyDescent="0.35">
      <c r="A20" s="7" t="s">
        <v>3</v>
      </c>
      <c r="B20" s="10" t="s">
        <v>6</v>
      </c>
      <c r="C20" s="5"/>
      <c r="D20" s="5"/>
      <c r="E20" s="13"/>
      <c r="F20" s="12">
        <v>150</v>
      </c>
      <c r="G20" s="14"/>
      <c r="H20" s="18"/>
      <c r="I20" s="19">
        <f>F20+25</f>
        <v>175</v>
      </c>
      <c r="J20" s="20"/>
      <c r="M20" s="21"/>
      <c r="V20" s="21"/>
      <c r="W20" s="27"/>
      <c r="X20" s="21"/>
      <c r="Z20" s="21"/>
      <c r="AA20" s="21"/>
    </row>
    <row r="21" spans="1:27" ht="15" thickBot="1" x14ac:dyDescent="0.35">
      <c r="A21" s="7" t="s">
        <v>4</v>
      </c>
      <c r="B21" s="10" t="s">
        <v>6</v>
      </c>
      <c r="C21" s="4"/>
      <c r="D21" s="4"/>
      <c r="E21" s="13"/>
      <c r="F21" s="12">
        <v>100</v>
      </c>
      <c r="G21" s="14"/>
      <c r="H21" s="13"/>
      <c r="I21" s="12">
        <f>F21+25</f>
        <v>125</v>
      </c>
      <c r="J21" s="14"/>
      <c r="M21" s="21"/>
      <c r="V21" s="21"/>
      <c r="W21" s="27"/>
      <c r="X21" s="21"/>
      <c r="Z21" s="21"/>
      <c r="AA21" s="21"/>
    </row>
    <row r="22" spans="1:27" ht="15" thickBot="1" x14ac:dyDescent="0.35">
      <c r="A22" s="8" t="s">
        <v>5</v>
      </c>
      <c r="B22" s="11" t="s">
        <v>7</v>
      </c>
      <c r="C22" s="3"/>
      <c r="D22" s="3"/>
      <c r="E22" s="15"/>
      <c r="F22" s="16">
        <v>600</v>
      </c>
      <c r="G22" s="17"/>
      <c r="H22" s="15"/>
      <c r="I22" s="16">
        <f>F22+100</f>
        <v>700</v>
      </c>
      <c r="J22" s="17"/>
      <c r="M22" s="21"/>
      <c r="V22" s="21"/>
      <c r="W22" s="27"/>
      <c r="X22" s="21"/>
      <c r="Z22" s="21"/>
      <c r="AA22" s="21"/>
    </row>
    <row r="23" spans="1:27" x14ac:dyDescent="0.3">
      <c r="V23" s="21"/>
      <c r="W23" s="27"/>
      <c r="X23" s="21"/>
      <c r="Z23" s="21"/>
      <c r="AA23" s="21"/>
    </row>
    <row r="24" spans="1:27" ht="15" thickBot="1" x14ac:dyDescent="0.35">
      <c r="A24" s="1" t="s">
        <v>14</v>
      </c>
      <c r="E24" s="37" t="s">
        <v>49</v>
      </c>
      <c r="F24" s="37"/>
      <c r="G24" s="37"/>
      <c r="H24" s="37"/>
      <c r="I24" s="37"/>
      <c r="J24" s="37"/>
      <c r="V24" s="21"/>
      <c r="W24" s="27"/>
      <c r="X24" s="21"/>
      <c r="Z24" s="21"/>
      <c r="AA24" s="21"/>
    </row>
    <row r="25" spans="1:27" ht="15" thickBot="1" x14ac:dyDescent="0.35">
      <c r="A25" s="6" t="s">
        <v>2</v>
      </c>
      <c r="B25" s="4"/>
      <c r="C25" s="4"/>
      <c r="D25" s="4"/>
      <c r="E25" s="38" t="s">
        <v>50</v>
      </c>
      <c r="F25" s="39"/>
      <c r="G25" s="40"/>
      <c r="H25" s="38" t="s">
        <v>57</v>
      </c>
      <c r="I25" s="39"/>
      <c r="J25" s="40"/>
      <c r="V25" s="21"/>
      <c r="W25" s="27"/>
      <c r="X25" s="21"/>
      <c r="Z25" s="21"/>
      <c r="AA25" s="21"/>
    </row>
    <row r="26" spans="1:27" ht="15" thickBot="1" x14ac:dyDescent="0.35">
      <c r="A26" s="7" t="s">
        <v>3</v>
      </c>
      <c r="B26" s="10" t="s">
        <v>6</v>
      </c>
      <c r="C26" s="5"/>
      <c r="D26" s="5"/>
      <c r="E26" s="13"/>
      <c r="F26" s="12">
        <v>40</v>
      </c>
      <c r="G26" s="14"/>
      <c r="H26" s="18"/>
      <c r="I26" s="19">
        <f>F26+25</f>
        <v>65</v>
      </c>
      <c r="J26" s="20"/>
      <c r="V26" s="21"/>
      <c r="W26" s="27"/>
      <c r="X26" s="21"/>
      <c r="Z26" s="21"/>
      <c r="AA26" s="21"/>
    </row>
    <row r="27" spans="1:27" ht="15" thickBot="1" x14ac:dyDescent="0.35">
      <c r="A27" s="7" t="s">
        <v>4</v>
      </c>
      <c r="B27" s="10" t="s">
        <v>6</v>
      </c>
      <c r="C27" s="4"/>
      <c r="D27" s="4"/>
      <c r="E27" s="13"/>
      <c r="F27" s="12">
        <v>30</v>
      </c>
      <c r="G27" s="14"/>
      <c r="H27" s="13"/>
      <c r="I27" s="12">
        <f>F27+25</f>
        <v>55</v>
      </c>
      <c r="J27" s="14"/>
      <c r="V27" s="21"/>
      <c r="W27" s="27"/>
      <c r="X27" s="21"/>
      <c r="Z27" s="21"/>
      <c r="AA27" s="21"/>
    </row>
    <row r="28" spans="1:27" ht="15" thickBot="1" x14ac:dyDescent="0.35">
      <c r="A28" s="8" t="s">
        <v>5</v>
      </c>
      <c r="B28" s="11" t="s">
        <v>7</v>
      </c>
      <c r="C28" s="3"/>
      <c r="D28" s="3"/>
      <c r="E28" s="15"/>
      <c r="F28" s="16">
        <v>150</v>
      </c>
      <c r="G28" s="17"/>
      <c r="H28" s="15"/>
      <c r="I28" s="16">
        <f>F28+100</f>
        <v>250</v>
      </c>
      <c r="J28" s="17"/>
    </row>
    <row r="29" spans="1:27" x14ac:dyDescent="0.3">
      <c r="D29" s="24" t="s">
        <v>48</v>
      </c>
      <c r="F29" s="24"/>
      <c r="G29" s="24"/>
      <c r="H29" s="24"/>
      <c r="I29" s="24"/>
      <c r="J29" s="24"/>
    </row>
    <row r="30" spans="1:27" x14ac:dyDescent="0.3">
      <c r="D30" s="24"/>
      <c r="F30" s="24"/>
      <c r="G30" s="24"/>
      <c r="H30" s="24"/>
      <c r="I30" s="24"/>
      <c r="J30" s="24"/>
    </row>
    <row r="31" spans="1:27" ht="15" thickBot="1" x14ac:dyDescent="0.35">
      <c r="A31" s="1" t="s">
        <v>13</v>
      </c>
      <c r="E31" s="37" t="s">
        <v>12</v>
      </c>
      <c r="F31" s="37"/>
      <c r="G31" s="37"/>
      <c r="H31" s="37"/>
      <c r="I31" s="37"/>
      <c r="J31" s="37"/>
    </row>
    <row r="32" spans="1:27" ht="15" thickBot="1" x14ac:dyDescent="0.35">
      <c r="A32" s="6" t="s">
        <v>2</v>
      </c>
      <c r="B32" s="43"/>
      <c r="C32" s="41"/>
      <c r="D32" s="41"/>
      <c r="E32" s="41"/>
      <c r="F32" s="41"/>
      <c r="G32" s="41"/>
      <c r="H32" s="41"/>
      <c r="I32" s="41"/>
      <c r="J32" s="44"/>
    </row>
    <row r="33" spans="1:10" ht="15" thickBot="1" x14ac:dyDescent="0.35">
      <c r="A33" s="7" t="s">
        <v>3</v>
      </c>
      <c r="B33" s="10" t="s">
        <v>6</v>
      </c>
      <c r="C33" s="5"/>
      <c r="D33" s="5"/>
      <c r="E33" s="13"/>
      <c r="F33" s="4"/>
      <c r="G33" s="41">
        <v>75</v>
      </c>
      <c r="H33" s="41"/>
      <c r="I33" s="19"/>
      <c r="J33" s="20"/>
    </row>
    <row r="34" spans="1:10" ht="15" thickBot="1" x14ac:dyDescent="0.35">
      <c r="A34" s="7" t="s">
        <v>4</v>
      </c>
      <c r="B34" s="10" t="s">
        <v>6</v>
      </c>
      <c r="C34" s="9"/>
      <c r="D34" s="9"/>
      <c r="E34" s="15"/>
      <c r="F34" s="3"/>
      <c r="G34" s="41">
        <v>60</v>
      </c>
      <c r="H34" s="41"/>
      <c r="I34" s="25"/>
      <c r="J34" s="26"/>
    </row>
    <row r="35" spans="1:10" ht="15" thickBot="1" x14ac:dyDescent="0.35">
      <c r="A35" s="8" t="s">
        <v>5</v>
      </c>
      <c r="B35" s="11" t="s">
        <v>7</v>
      </c>
      <c r="C35" s="3"/>
      <c r="D35" s="3"/>
      <c r="E35" s="15"/>
      <c r="F35" s="3"/>
      <c r="G35" s="42">
        <v>200</v>
      </c>
      <c r="H35" s="42"/>
      <c r="I35" s="16"/>
      <c r="J35" s="17"/>
    </row>
    <row r="37" spans="1:10" ht="15" thickBot="1" x14ac:dyDescent="0.35">
      <c r="A37" s="1" t="s">
        <v>18</v>
      </c>
      <c r="E37" s="37" t="s">
        <v>20</v>
      </c>
      <c r="F37" s="37"/>
      <c r="G37" s="37"/>
      <c r="H37" s="37"/>
      <c r="I37" s="37"/>
      <c r="J37" s="37"/>
    </row>
    <row r="38" spans="1:10" ht="15" thickBot="1" x14ac:dyDescent="0.35">
      <c r="A38" s="6" t="s">
        <v>2</v>
      </c>
      <c r="B38" s="38"/>
      <c r="C38" s="39"/>
      <c r="D38" s="39"/>
      <c r="E38" s="39"/>
      <c r="F38" s="39"/>
      <c r="G38" s="39"/>
      <c r="H38" s="39"/>
      <c r="I38" s="39"/>
      <c r="J38" s="40"/>
    </row>
    <row r="39" spans="1:10" ht="15" thickBot="1" x14ac:dyDescent="0.35">
      <c r="A39" s="7" t="s">
        <v>15</v>
      </c>
      <c r="B39" s="10" t="s">
        <v>17</v>
      </c>
      <c r="C39" s="5"/>
      <c r="D39" s="5"/>
      <c r="E39" s="13"/>
      <c r="F39" s="4"/>
      <c r="G39" s="41">
        <v>0.8</v>
      </c>
      <c r="H39" s="41"/>
      <c r="I39" s="19"/>
      <c r="J39" s="20"/>
    </row>
    <row r="40" spans="1:10" ht="15" thickBot="1" x14ac:dyDescent="0.35">
      <c r="A40" s="8" t="s">
        <v>16</v>
      </c>
      <c r="B40" s="11" t="s">
        <v>17</v>
      </c>
      <c r="C40" s="3"/>
      <c r="D40" s="3"/>
      <c r="E40" s="15"/>
      <c r="F40" s="3"/>
      <c r="G40" s="42">
        <v>1.5</v>
      </c>
      <c r="H40" s="42"/>
      <c r="I40" s="16"/>
      <c r="J40" s="17"/>
    </row>
    <row r="41" spans="1:10" x14ac:dyDescent="0.3">
      <c r="B41" s="22"/>
      <c r="E41" s="24" t="s">
        <v>63</v>
      </c>
      <c r="G41" s="24"/>
      <c r="I41" s="24"/>
      <c r="J41" s="24"/>
    </row>
    <row r="42" spans="1:10" x14ac:dyDescent="0.3">
      <c r="B42" s="22"/>
      <c r="E42" s="23"/>
      <c r="G42" s="24"/>
      <c r="H42" s="24"/>
      <c r="I42" s="24"/>
      <c r="J42" s="24"/>
    </row>
    <row r="43" spans="1:10" ht="15" thickBot="1" x14ac:dyDescent="0.35">
      <c r="A43" s="1" t="s">
        <v>53</v>
      </c>
      <c r="E43" s="37" t="s">
        <v>54</v>
      </c>
      <c r="F43" s="37"/>
      <c r="G43" s="37"/>
      <c r="H43" s="37"/>
      <c r="I43" s="37"/>
      <c r="J43" s="37"/>
    </row>
    <row r="44" spans="1:10" ht="15" thickBot="1" x14ac:dyDescent="0.35">
      <c r="A44" s="6" t="s">
        <v>2</v>
      </c>
      <c r="B44" s="38"/>
      <c r="C44" s="39"/>
      <c r="D44" s="39"/>
      <c r="E44" s="39"/>
      <c r="F44" s="39"/>
      <c r="G44" s="39"/>
      <c r="H44" s="39"/>
      <c r="I44" s="39"/>
      <c r="J44" s="40"/>
    </row>
    <row r="45" spans="1:10" ht="15" thickBot="1" x14ac:dyDescent="0.35">
      <c r="A45" s="7" t="s">
        <v>15</v>
      </c>
      <c r="B45" s="10"/>
      <c r="C45" s="5"/>
      <c r="D45" s="5"/>
      <c r="E45" s="13"/>
      <c r="F45" s="4"/>
      <c r="G45" s="41">
        <v>80</v>
      </c>
      <c r="H45" s="41"/>
      <c r="I45" s="19"/>
      <c r="J45" s="20"/>
    </row>
    <row r="46" spans="1:10" ht="15" thickBot="1" x14ac:dyDescent="0.35">
      <c r="A46" s="8" t="s">
        <v>16</v>
      </c>
      <c r="B46" s="11"/>
      <c r="C46" s="3"/>
      <c r="D46" s="3"/>
      <c r="E46" s="15"/>
      <c r="F46" s="3"/>
      <c r="G46" s="42">
        <v>150</v>
      </c>
      <c r="H46" s="42"/>
      <c r="I46" s="16"/>
      <c r="J46" s="17"/>
    </row>
    <row r="47" spans="1:10" x14ac:dyDescent="0.3">
      <c r="B47" s="22"/>
      <c r="E47" s="23"/>
      <c r="G47" s="24"/>
      <c r="H47" s="24" t="s">
        <v>19</v>
      </c>
      <c r="I47" s="24"/>
      <c r="J47" s="24"/>
    </row>
    <row r="49" spans="1:10" ht="15" thickBot="1" x14ac:dyDescent="0.35">
      <c r="A49" s="1" t="s">
        <v>64</v>
      </c>
      <c r="E49" s="37" t="s">
        <v>66</v>
      </c>
      <c r="F49" s="37"/>
      <c r="G49" s="37"/>
      <c r="H49" s="37"/>
      <c r="I49" s="37"/>
      <c r="J49" s="37"/>
    </row>
    <row r="50" spans="1:10" ht="15" thickBot="1" x14ac:dyDescent="0.35">
      <c r="A50" s="6" t="s">
        <v>2</v>
      </c>
      <c r="B50" s="43"/>
      <c r="C50" s="41"/>
      <c r="D50" s="41"/>
      <c r="E50" s="41"/>
      <c r="F50" s="41"/>
      <c r="G50" s="41"/>
      <c r="H50" s="41"/>
      <c r="I50" s="41"/>
      <c r="J50" s="44"/>
    </row>
    <row r="51" spans="1:10" ht="15" thickBot="1" x14ac:dyDescent="0.35">
      <c r="A51" s="7" t="s">
        <v>67</v>
      </c>
      <c r="B51" s="10" t="s">
        <v>68</v>
      </c>
      <c r="C51" s="5"/>
      <c r="D51" s="5"/>
      <c r="E51" s="13"/>
      <c r="F51" s="4"/>
      <c r="G51" s="41">
        <v>121</v>
      </c>
      <c r="H51" s="41"/>
      <c r="I51" s="19"/>
      <c r="J51" s="20"/>
    </row>
    <row r="52" spans="1:10" ht="15" thickBot="1" x14ac:dyDescent="0.35">
      <c r="A52" s="7" t="s">
        <v>5</v>
      </c>
      <c r="B52" s="10" t="s">
        <v>7</v>
      </c>
      <c r="C52" s="9"/>
      <c r="D52" s="9"/>
      <c r="E52" s="15"/>
      <c r="F52" s="3"/>
      <c r="G52" s="41">
        <v>193.6</v>
      </c>
      <c r="H52" s="41"/>
      <c r="I52" s="25"/>
      <c r="J52" s="26"/>
    </row>
    <row r="53" spans="1:10" ht="15" thickBot="1" x14ac:dyDescent="0.35">
      <c r="A53" s="8" t="s">
        <v>65</v>
      </c>
      <c r="B53" s="11" t="s">
        <v>7</v>
      </c>
      <c r="C53" s="3"/>
      <c r="D53" s="3"/>
      <c r="E53" s="15"/>
      <c r="F53" s="3"/>
      <c r="G53" s="42">
        <v>139.15</v>
      </c>
      <c r="H53" s="42"/>
      <c r="I53" s="16"/>
      <c r="J53" s="17"/>
    </row>
    <row r="55" spans="1:10" ht="15" thickBot="1" x14ac:dyDescent="0.35">
      <c r="A55" s="1" t="s">
        <v>69</v>
      </c>
      <c r="E55" s="37" t="s">
        <v>70</v>
      </c>
      <c r="F55" s="37"/>
      <c r="G55" s="37"/>
      <c r="H55" s="37"/>
      <c r="I55" s="37"/>
      <c r="J55" s="37"/>
    </row>
    <row r="56" spans="1:10" ht="15" thickBot="1" x14ac:dyDescent="0.35">
      <c r="A56" s="6" t="s">
        <v>2</v>
      </c>
      <c r="B56" s="43"/>
      <c r="C56" s="41"/>
      <c r="D56" s="41"/>
      <c r="E56" s="41"/>
      <c r="F56" s="41"/>
      <c r="G56" s="41"/>
      <c r="H56" s="41"/>
      <c r="I56" s="41"/>
      <c r="J56" s="44"/>
    </row>
    <row r="57" spans="1:10" ht="15" thickBot="1" x14ac:dyDescent="0.35">
      <c r="A57" s="7" t="s">
        <v>3</v>
      </c>
      <c r="B57" s="10" t="s">
        <v>6</v>
      </c>
      <c r="C57" s="5"/>
      <c r="D57" s="5"/>
      <c r="E57" s="13"/>
      <c r="F57" s="4"/>
      <c r="G57" s="41">
        <v>50</v>
      </c>
      <c r="H57" s="41"/>
      <c r="I57" s="19"/>
      <c r="J57" s="20"/>
    </row>
    <row r="58" spans="1:10" ht="15" thickBot="1" x14ac:dyDescent="0.35">
      <c r="A58" s="7" t="s">
        <v>4</v>
      </c>
      <c r="B58" s="10" t="s">
        <v>6</v>
      </c>
      <c r="C58" s="9"/>
      <c r="D58" s="9"/>
      <c r="E58" s="15"/>
      <c r="F58" s="3"/>
      <c r="G58" s="41">
        <v>40</v>
      </c>
      <c r="H58" s="41"/>
      <c r="I58" s="25"/>
      <c r="J58" s="26"/>
    </row>
    <row r="60" spans="1:10" ht="15" thickBot="1" x14ac:dyDescent="0.35">
      <c r="A60" s="1" t="s">
        <v>71</v>
      </c>
      <c r="E60" s="37" t="s">
        <v>75</v>
      </c>
      <c r="F60" s="37"/>
      <c r="G60" s="37"/>
      <c r="H60" s="37"/>
      <c r="I60" s="37"/>
      <c r="J60" s="37"/>
    </row>
    <row r="61" spans="1:10" ht="15" thickBot="1" x14ac:dyDescent="0.35">
      <c r="A61" s="6" t="s">
        <v>2</v>
      </c>
      <c r="B61" s="4"/>
      <c r="C61" s="4"/>
      <c r="D61" s="4"/>
      <c r="E61" s="38" t="s">
        <v>74</v>
      </c>
      <c r="F61" s="39"/>
      <c r="G61" s="40"/>
      <c r="H61" s="38" t="s">
        <v>9</v>
      </c>
      <c r="I61" s="39"/>
      <c r="J61" s="40"/>
    </row>
    <row r="62" spans="1:10" ht="15" thickBot="1" x14ac:dyDescent="0.35">
      <c r="A62" s="7" t="s">
        <v>3</v>
      </c>
      <c r="B62" s="10" t="s">
        <v>6</v>
      </c>
      <c r="C62" s="5"/>
      <c r="D62" s="5"/>
      <c r="E62" s="13"/>
      <c r="F62" s="12">
        <f>400*1.21</f>
        <v>484</v>
      </c>
      <c r="G62" s="14"/>
      <c r="H62" s="18"/>
      <c r="I62" s="19">
        <f>F62+50</f>
        <v>534</v>
      </c>
      <c r="J62" s="20"/>
    </row>
    <row r="63" spans="1:10" ht="15" thickBot="1" x14ac:dyDescent="0.35">
      <c r="A63" s="7" t="s">
        <v>72</v>
      </c>
      <c r="B63" s="45" t="s">
        <v>73</v>
      </c>
      <c r="C63" s="46"/>
      <c r="D63" s="47"/>
      <c r="E63" s="13"/>
      <c r="F63" s="12">
        <f>700*1.21</f>
        <v>847</v>
      </c>
      <c r="G63" s="14"/>
      <c r="H63" s="13"/>
      <c r="I63" s="12">
        <f>F63+100</f>
        <v>947</v>
      </c>
      <c r="J63" s="14"/>
    </row>
    <row r="64" spans="1:10" ht="15" thickBot="1" x14ac:dyDescent="0.35">
      <c r="A64" s="8" t="s">
        <v>5</v>
      </c>
      <c r="B64" s="11" t="s">
        <v>7</v>
      </c>
      <c r="C64" s="3"/>
      <c r="D64" s="3"/>
      <c r="E64" s="15"/>
      <c r="F64" s="16">
        <f>1000*1.21</f>
        <v>1210</v>
      </c>
      <c r="G64" s="17"/>
      <c r="H64" s="15"/>
      <c r="I64" s="16">
        <f>F64+125</f>
        <v>1335</v>
      </c>
      <c r="J64" s="17"/>
    </row>
    <row r="66" spans="1:10" ht="15" thickBot="1" x14ac:dyDescent="0.35">
      <c r="A66" s="1" t="s">
        <v>76</v>
      </c>
      <c r="E66" s="37" t="s">
        <v>77</v>
      </c>
      <c r="F66" s="37"/>
      <c r="G66" s="37"/>
      <c r="H66" s="37"/>
      <c r="I66" s="37"/>
      <c r="J66" s="37"/>
    </row>
    <row r="67" spans="1:10" ht="15" thickBot="1" x14ac:dyDescent="0.35">
      <c r="A67" s="6" t="s">
        <v>2</v>
      </c>
      <c r="B67" s="43"/>
      <c r="C67" s="41"/>
      <c r="D67" s="41"/>
      <c r="E67" s="41"/>
      <c r="F67" s="41"/>
      <c r="G67" s="41"/>
      <c r="H67" s="41"/>
      <c r="I67" s="41"/>
      <c r="J67" s="44"/>
    </row>
    <row r="68" spans="1:10" ht="15" thickBot="1" x14ac:dyDescent="0.35">
      <c r="A68" s="7" t="s">
        <v>78</v>
      </c>
      <c r="B68" s="10" t="s">
        <v>68</v>
      </c>
      <c r="C68" s="5"/>
      <c r="D68" s="5"/>
      <c r="E68" s="13"/>
      <c r="F68" s="4"/>
      <c r="G68" s="41">
        <v>17.5</v>
      </c>
      <c r="H68" s="41"/>
      <c r="I68" s="19"/>
      <c r="J68" s="20"/>
    </row>
    <row r="69" spans="1:10" ht="15" thickBot="1" x14ac:dyDescent="0.35">
      <c r="A69" s="7" t="s">
        <v>4</v>
      </c>
      <c r="B69" s="10" t="s">
        <v>6</v>
      </c>
      <c r="C69" s="9"/>
      <c r="D69" s="9"/>
      <c r="E69" s="15"/>
      <c r="F69" s="3"/>
      <c r="G69" s="41">
        <f>G68/2</f>
        <v>8.75</v>
      </c>
      <c r="H69" s="41"/>
      <c r="I69" s="25"/>
      <c r="J69" s="26"/>
    </row>
  </sheetData>
  <mergeCells count="42">
    <mergeCell ref="E66:J66"/>
    <mergeCell ref="B67:J67"/>
    <mergeCell ref="G68:H68"/>
    <mergeCell ref="G69:H69"/>
    <mergeCell ref="E60:J60"/>
    <mergeCell ref="B63:D63"/>
    <mergeCell ref="E61:G61"/>
    <mergeCell ref="H61:J61"/>
    <mergeCell ref="E55:J55"/>
    <mergeCell ref="B56:J56"/>
    <mergeCell ref="G57:H57"/>
    <mergeCell ref="G58:H58"/>
    <mergeCell ref="E49:J49"/>
    <mergeCell ref="B50:J50"/>
    <mergeCell ref="G51:H51"/>
    <mergeCell ref="G52:H52"/>
    <mergeCell ref="G53:H53"/>
    <mergeCell ref="E6:J6"/>
    <mergeCell ref="E12:J12"/>
    <mergeCell ref="E18:J18"/>
    <mergeCell ref="E31:J31"/>
    <mergeCell ref="E7:G7"/>
    <mergeCell ref="H7:J7"/>
    <mergeCell ref="E13:G13"/>
    <mergeCell ref="H13:J13"/>
    <mergeCell ref="E24:J24"/>
    <mergeCell ref="E25:G25"/>
    <mergeCell ref="H25:J25"/>
    <mergeCell ref="E19:G19"/>
    <mergeCell ref="H19:J19"/>
    <mergeCell ref="B32:J32"/>
    <mergeCell ref="B38:J38"/>
    <mergeCell ref="G33:H33"/>
    <mergeCell ref="G35:H35"/>
    <mergeCell ref="E37:J37"/>
    <mergeCell ref="E43:J43"/>
    <mergeCell ref="B44:J44"/>
    <mergeCell ref="G45:H45"/>
    <mergeCell ref="G46:H46"/>
    <mergeCell ref="G34:H34"/>
    <mergeCell ref="G39:H39"/>
    <mergeCell ref="G40:H40"/>
  </mergeCells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F90BD-0959-4321-B977-25DC2BC1280E}">
  <dimension ref="A1:K29"/>
  <sheetViews>
    <sheetView workbookViewId="0">
      <selection activeCell="O16" sqref="O16"/>
    </sheetView>
  </sheetViews>
  <sheetFormatPr defaultRowHeight="14.4" x14ac:dyDescent="0.3"/>
  <cols>
    <col min="1" max="1" width="26.5546875" bestFit="1" customWidth="1"/>
    <col min="2" max="5" width="11.33203125" bestFit="1" customWidth="1"/>
    <col min="6" max="9" width="10.33203125" bestFit="1" customWidth="1"/>
    <col min="10" max="10" width="11.33203125" bestFit="1" customWidth="1"/>
    <col min="11" max="11" width="10.33203125" bestFit="1" customWidth="1"/>
    <col min="13" max="13" width="10.33203125" bestFit="1" customWidth="1"/>
    <col min="15" max="15" width="12.6640625" bestFit="1" customWidth="1"/>
  </cols>
  <sheetData>
    <row r="1" spans="1:11" x14ac:dyDescent="0.3">
      <c r="A1" t="s">
        <v>37</v>
      </c>
      <c r="B1" s="29">
        <v>3500</v>
      </c>
      <c r="C1" s="29">
        <v>4500</v>
      </c>
      <c r="D1" s="29">
        <v>5500</v>
      </c>
      <c r="E1" s="29">
        <v>5500</v>
      </c>
      <c r="F1" s="29">
        <v>450</v>
      </c>
      <c r="G1" s="29">
        <v>450</v>
      </c>
      <c r="H1" s="29">
        <v>450</v>
      </c>
      <c r="I1" s="29">
        <v>3000</v>
      </c>
      <c r="J1" s="29">
        <v>3500</v>
      </c>
      <c r="K1" s="29">
        <v>3500</v>
      </c>
    </row>
    <row r="2" spans="1:11" x14ac:dyDescent="0.3">
      <c r="A2" t="s">
        <v>33</v>
      </c>
      <c r="B2" s="30">
        <v>1</v>
      </c>
    </row>
    <row r="3" spans="1:11" x14ac:dyDescent="0.3">
      <c r="A3" t="s">
        <v>27</v>
      </c>
      <c r="B3" s="27">
        <v>1</v>
      </c>
      <c r="C3" s="27">
        <v>1</v>
      </c>
      <c r="D3" s="27">
        <v>1</v>
      </c>
      <c r="E3" s="27">
        <v>1</v>
      </c>
      <c r="F3" s="27">
        <v>1</v>
      </c>
      <c r="G3" s="27">
        <v>1</v>
      </c>
      <c r="H3" s="27">
        <v>1</v>
      </c>
      <c r="I3" s="27">
        <v>1</v>
      </c>
      <c r="J3" s="27">
        <v>0</v>
      </c>
      <c r="K3" s="27">
        <v>0</v>
      </c>
    </row>
    <row r="4" spans="1:11" x14ac:dyDescent="0.3">
      <c r="B4" s="36" t="s">
        <v>28</v>
      </c>
      <c r="C4" s="36"/>
      <c r="D4" s="36"/>
      <c r="E4" s="36"/>
      <c r="F4" s="36"/>
      <c r="G4" s="36"/>
      <c r="I4" s="36"/>
    </row>
    <row r="5" spans="1:11" x14ac:dyDescent="0.3">
      <c r="B5" s="28" t="s">
        <v>21</v>
      </c>
      <c r="C5" s="28" t="s">
        <v>22</v>
      </c>
      <c r="D5" s="28" t="s">
        <v>23</v>
      </c>
      <c r="E5" s="28" t="s">
        <v>23</v>
      </c>
      <c r="F5" s="28" t="s">
        <v>24</v>
      </c>
      <c r="G5" s="28" t="s">
        <v>25</v>
      </c>
      <c r="H5" s="28" t="s">
        <v>60</v>
      </c>
      <c r="I5" s="28" t="s">
        <v>26</v>
      </c>
      <c r="J5" s="28" t="s">
        <v>56</v>
      </c>
      <c r="K5" s="28" t="s">
        <v>56</v>
      </c>
    </row>
    <row r="6" spans="1:11" x14ac:dyDescent="0.3">
      <c r="A6" t="s">
        <v>3</v>
      </c>
      <c r="B6" s="28">
        <v>45</v>
      </c>
      <c r="C6" s="28">
        <v>45</v>
      </c>
      <c r="D6" s="28">
        <f t="shared" ref="D6:E8" si="0">B6</f>
        <v>45</v>
      </c>
      <c r="E6" s="28">
        <f t="shared" si="0"/>
        <v>45</v>
      </c>
      <c r="F6" s="28">
        <v>15</v>
      </c>
      <c r="G6" s="28">
        <v>10</v>
      </c>
      <c r="H6" s="28">
        <v>10</v>
      </c>
      <c r="I6" s="28">
        <v>30</v>
      </c>
      <c r="J6" s="28">
        <v>50</v>
      </c>
      <c r="K6" s="28">
        <v>50</v>
      </c>
    </row>
    <row r="7" spans="1:11" x14ac:dyDescent="0.3">
      <c r="A7" t="s">
        <v>4</v>
      </c>
      <c r="B7" s="28">
        <v>50</v>
      </c>
      <c r="C7" s="28">
        <v>40</v>
      </c>
      <c r="D7" s="28">
        <f t="shared" si="0"/>
        <v>50</v>
      </c>
      <c r="E7" s="28">
        <f t="shared" si="0"/>
        <v>40</v>
      </c>
      <c r="F7" s="28">
        <v>20</v>
      </c>
      <c r="G7" s="28">
        <v>10</v>
      </c>
      <c r="H7" s="28">
        <v>10</v>
      </c>
      <c r="I7" s="28">
        <v>30</v>
      </c>
      <c r="J7" s="28">
        <v>40</v>
      </c>
      <c r="K7" s="28">
        <v>40</v>
      </c>
    </row>
    <row r="8" spans="1:11" x14ac:dyDescent="0.3">
      <c r="A8" t="s">
        <v>5</v>
      </c>
      <c r="B8" s="28">
        <v>2</v>
      </c>
      <c r="C8" s="28">
        <v>2</v>
      </c>
      <c r="D8" s="28">
        <f t="shared" si="0"/>
        <v>2</v>
      </c>
      <c r="E8" s="28">
        <f t="shared" si="0"/>
        <v>2</v>
      </c>
      <c r="F8" s="28"/>
      <c r="G8" s="28"/>
      <c r="I8" s="28">
        <v>1</v>
      </c>
      <c r="J8" s="28">
        <v>1</v>
      </c>
      <c r="K8" s="28">
        <v>1</v>
      </c>
    </row>
    <row r="10" spans="1:11" x14ac:dyDescent="0.3">
      <c r="A10" t="s">
        <v>29</v>
      </c>
      <c r="B10" s="21">
        <f>B6*Prijslijst!F8</f>
        <v>3375</v>
      </c>
      <c r="C10" s="21">
        <f>C6*Prijslijst!F14</f>
        <v>5175</v>
      </c>
      <c r="D10" s="21">
        <f>D6*Prijslijst!F20</f>
        <v>6750</v>
      </c>
      <c r="E10" s="21">
        <f>E6*Prijslijst!F20</f>
        <v>6750</v>
      </c>
      <c r="F10" s="21">
        <f>F6*Prijslijst!F26</f>
        <v>600</v>
      </c>
      <c r="G10" s="21">
        <f>G6*Prijslijst!F26</f>
        <v>400</v>
      </c>
      <c r="H10" s="21">
        <f>G10</f>
        <v>400</v>
      </c>
      <c r="I10" s="21">
        <f>I6*Prijslijst!G33</f>
        <v>2250</v>
      </c>
      <c r="J10" s="21">
        <f>J6*Prijslijst!F8</f>
        <v>3750</v>
      </c>
      <c r="K10" s="21">
        <f>J10</f>
        <v>3750</v>
      </c>
    </row>
    <row r="11" spans="1:11" x14ac:dyDescent="0.3">
      <c r="B11" s="21">
        <f>B7*Prijslijst!F9</f>
        <v>2500</v>
      </c>
      <c r="C11" s="21">
        <f>C7*Prijslijst!F15</f>
        <v>3400</v>
      </c>
      <c r="D11" s="21">
        <f>D7*Prijslijst!F21</f>
        <v>5000</v>
      </c>
      <c r="E11" s="21">
        <f>E7*Prijslijst!F21</f>
        <v>4000</v>
      </c>
      <c r="F11" s="21">
        <f>F7*Prijslijst!F27</f>
        <v>600</v>
      </c>
      <c r="G11" s="21">
        <f>G7*Prijslijst!F27</f>
        <v>300</v>
      </c>
      <c r="H11" s="21">
        <f>G11</f>
        <v>300</v>
      </c>
      <c r="I11" s="21">
        <f>I7*Prijslijst!G34</f>
        <v>1800</v>
      </c>
      <c r="J11" s="21">
        <f>J7*Prijslijst!F9</f>
        <v>2000</v>
      </c>
      <c r="K11" s="21">
        <f>J11</f>
        <v>2000</v>
      </c>
    </row>
    <row r="12" spans="1:11" x14ac:dyDescent="0.3">
      <c r="B12" s="21">
        <f>B8*Prijslijst!F10</f>
        <v>800</v>
      </c>
      <c r="C12" s="21">
        <f>C8*Prijslijst!F16</f>
        <v>800</v>
      </c>
      <c r="D12" s="21">
        <f>D8*Prijslijst!F22</f>
        <v>1200</v>
      </c>
      <c r="E12" s="21">
        <f>E8*Prijslijst!F22</f>
        <v>1200</v>
      </c>
      <c r="F12" s="21">
        <f>F8*Prijslijst!F28</f>
        <v>0</v>
      </c>
      <c r="G12" s="21">
        <f>G8*Prijslijst!F28</f>
        <v>0</v>
      </c>
      <c r="H12" s="21">
        <f>G12</f>
        <v>0</v>
      </c>
      <c r="I12" s="21">
        <f>I8*Prijslijst!G35</f>
        <v>200</v>
      </c>
      <c r="J12" s="21">
        <f>J8*Prijslijst!F10</f>
        <v>400</v>
      </c>
      <c r="K12" s="21">
        <f>J12</f>
        <v>400</v>
      </c>
    </row>
    <row r="13" spans="1:11" x14ac:dyDescent="0.3">
      <c r="A13" t="s">
        <v>30</v>
      </c>
      <c r="B13" s="21">
        <f>SUM(B10:B12)</f>
        <v>6675</v>
      </c>
      <c r="C13" s="21">
        <f t="shared" ref="C13:G13" si="1">SUM(C10:C12)</f>
        <v>9375</v>
      </c>
      <c r="D13" s="21">
        <f t="shared" si="1"/>
        <v>12950</v>
      </c>
      <c r="E13" s="21">
        <f t="shared" si="1"/>
        <v>11950</v>
      </c>
      <c r="F13" s="21">
        <f t="shared" si="1"/>
        <v>1200</v>
      </c>
      <c r="G13" s="21">
        <f t="shared" si="1"/>
        <v>700</v>
      </c>
      <c r="H13" s="21">
        <f>G13</f>
        <v>700</v>
      </c>
      <c r="I13" s="21">
        <f>SUM(I10:I12)</f>
        <v>4250</v>
      </c>
      <c r="J13" s="21">
        <f>SUM(J10:J12)</f>
        <v>6150</v>
      </c>
      <c r="K13" s="21">
        <f>SUM(K10:K12)</f>
        <v>6150</v>
      </c>
    </row>
    <row r="14" spans="1:11" x14ac:dyDescent="0.3">
      <c r="A14" t="s">
        <v>33</v>
      </c>
      <c r="B14" s="21">
        <f>$B$2*B3*B13</f>
        <v>6675</v>
      </c>
      <c r="C14" s="21">
        <f t="shared" ref="C14:G14" si="2">$B$2*C3*C13</f>
        <v>9375</v>
      </c>
      <c r="D14" s="21">
        <f t="shared" si="2"/>
        <v>12950</v>
      </c>
      <c r="E14" s="21">
        <f t="shared" si="2"/>
        <v>11950</v>
      </c>
      <c r="F14" s="21">
        <f t="shared" si="2"/>
        <v>1200</v>
      </c>
      <c r="G14" s="21">
        <f t="shared" si="2"/>
        <v>700</v>
      </c>
      <c r="H14" s="21">
        <f>G14</f>
        <v>700</v>
      </c>
      <c r="I14" s="21">
        <f>$B$2*I3*I13</f>
        <v>4250</v>
      </c>
      <c r="J14" s="21">
        <f>$B$2*J3*J13</f>
        <v>0</v>
      </c>
      <c r="K14" s="21">
        <f>$B$2*K3*K13</f>
        <v>0</v>
      </c>
    </row>
    <row r="16" spans="1:11" x14ac:dyDescent="0.3">
      <c r="A16" t="s">
        <v>31</v>
      </c>
      <c r="C16" s="21">
        <f>SUM(B14:K14)</f>
        <v>47800</v>
      </c>
    </row>
    <row r="17" spans="1:10" x14ac:dyDescent="0.3">
      <c r="A17" t="s">
        <v>32</v>
      </c>
      <c r="B17" s="30">
        <v>0.3</v>
      </c>
      <c r="D17" s="21">
        <f>C16*B17</f>
        <v>14340</v>
      </c>
    </row>
    <row r="18" spans="1:10" x14ac:dyDescent="0.3">
      <c r="F18" t="s">
        <v>43</v>
      </c>
    </row>
    <row r="19" spans="1:10" x14ac:dyDescent="0.3">
      <c r="A19" t="s">
        <v>29</v>
      </c>
      <c r="B19" s="21">
        <f>C16-D17</f>
        <v>33460</v>
      </c>
      <c r="C19" t="s">
        <v>34</v>
      </c>
      <c r="G19" t="s">
        <v>45</v>
      </c>
      <c r="I19" t="s">
        <v>46</v>
      </c>
      <c r="J19" s="32" t="s">
        <v>55</v>
      </c>
    </row>
    <row r="20" spans="1:10" x14ac:dyDescent="0.3">
      <c r="B20" s="21">
        <f>B19/1.21</f>
        <v>27652.892561983474</v>
      </c>
      <c r="C20" t="s">
        <v>35</v>
      </c>
      <c r="F20" t="s">
        <v>44</v>
      </c>
      <c r="G20" s="21">
        <f>D17/2</f>
        <v>7170</v>
      </c>
      <c r="I20" s="21">
        <f>G20/12</f>
        <v>597.5</v>
      </c>
      <c r="J20" s="32"/>
    </row>
    <row r="21" spans="1:10" x14ac:dyDescent="0.3">
      <c r="J21" s="32"/>
    </row>
    <row r="22" spans="1:10" x14ac:dyDescent="0.3">
      <c r="A22" t="s">
        <v>36</v>
      </c>
      <c r="B22" s="29">
        <f>0.2*SUM(B1:J1)</f>
        <v>5370</v>
      </c>
      <c r="F22" s="31">
        <v>0.36699999999999999</v>
      </c>
      <c r="G22" s="21">
        <f>(B29*(1-F22))/2</f>
        <v>3830.5654958677696</v>
      </c>
      <c r="I22" s="21">
        <f>G22/12</f>
        <v>319.21379132231414</v>
      </c>
      <c r="J22" s="33">
        <f>I22+I20</f>
        <v>916.71379132231414</v>
      </c>
    </row>
    <row r="23" spans="1:10" x14ac:dyDescent="0.3">
      <c r="A23" t="s">
        <v>38</v>
      </c>
      <c r="B23" s="29">
        <f>C16*C23</f>
        <v>4780</v>
      </c>
      <c r="C23" s="30">
        <v>0.1</v>
      </c>
      <c r="F23" s="31">
        <v>0.495</v>
      </c>
      <c r="G23" s="21">
        <f>(B29*(1-F23))/2</f>
        <v>3055.9803719008273</v>
      </c>
      <c r="I23" s="21">
        <f>G23/12</f>
        <v>254.66503099173562</v>
      </c>
      <c r="J23" s="33">
        <f>I20+I23</f>
        <v>852.16503099173565</v>
      </c>
    </row>
    <row r="24" spans="1:10" x14ac:dyDescent="0.3">
      <c r="A24" t="s">
        <v>39</v>
      </c>
      <c r="B24" s="29">
        <v>1200</v>
      </c>
    </row>
    <row r="25" spans="1:10" x14ac:dyDescent="0.3">
      <c r="A25" t="s">
        <v>40</v>
      </c>
      <c r="B25" s="29">
        <v>1000</v>
      </c>
    </row>
    <row r="26" spans="1:10" x14ac:dyDescent="0.3">
      <c r="A26" t="s">
        <v>41</v>
      </c>
      <c r="B26" s="29">
        <v>2000</v>
      </c>
    </row>
    <row r="27" spans="1:10" x14ac:dyDescent="0.3">
      <c r="A27" t="s">
        <v>47</v>
      </c>
      <c r="B27" s="29">
        <v>1200</v>
      </c>
    </row>
    <row r="29" spans="1:10" x14ac:dyDescent="0.3">
      <c r="A29" t="s">
        <v>42</v>
      </c>
      <c r="B29" s="21">
        <f>B20-SUM(B22:B27)</f>
        <v>12102.892561983474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Prijslijst</vt:lpstr>
      <vt:lpstr>Begroting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Jaep Postma</dc:creator>
  <cp:lastModifiedBy>Jaep Postma</cp:lastModifiedBy>
  <cp:lastPrinted>2026-02-02T09:10:52Z</cp:lastPrinted>
  <dcterms:created xsi:type="dcterms:W3CDTF">2024-09-27T14:22:32Z</dcterms:created>
  <dcterms:modified xsi:type="dcterms:W3CDTF">2026-02-02T09:11:30Z</dcterms:modified>
</cp:coreProperties>
</file>